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7" i="1" l="1"/>
  <c r="K17" i="1"/>
  <c r="J16" i="1"/>
  <c r="L16" i="1" s="1"/>
  <c r="N16" i="1" s="1"/>
  <c r="P16" i="1" s="1"/>
  <c r="R16" i="1" s="1"/>
  <c r="J15" i="1"/>
  <c r="L15" i="1" s="1"/>
  <c r="N15" i="1" s="1"/>
  <c r="P15" i="1" s="1"/>
  <c r="R15" i="1" s="1"/>
  <c r="J14" i="1"/>
  <c r="L14" i="1" s="1"/>
  <c r="N14" i="1" s="1"/>
  <c r="P14" i="1" s="1"/>
  <c r="R14" i="1" s="1"/>
  <c r="J13" i="1"/>
  <c r="L13" i="1" s="1"/>
  <c r="N13" i="1" s="1"/>
  <c r="P13" i="1" s="1"/>
  <c r="R13" i="1" s="1"/>
  <c r="J12" i="1"/>
  <c r="T12" i="1" s="1"/>
  <c r="J11" i="1"/>
  <c r="T11" i="1" s="1"/>
  <c r="J10" i="1"/>
  <c r="T10" i="1" s="1"/>
  <c r="G17" i="1"/>
  <c r="H16" i="1"/>
  <c r="H15" i="1"/>
  <c r="H14" i="1"/>
  <c r="H13" i="1"/>
  <c r="H12" i="1"/>
  <c r="H11" i="1"/>
  <c r="H10" i="1"/>
  <c r="H17" i="1" s="1"/>
  <c r="F17" i="1"/>
  <c r="T16" i="1" l="1"/>
  <c r="T14" i="1"/>
  <c r="T13" i="1"/>
  <c r="T17" i="1" s="1"/>
  <c r="T15" i="1"/>
  <c r="S10" i="1"/>
  <c r="L10" i="1"/>
  <c r="S16" i="1"/>
  <c r="S11" i="1"/>
  <c r="L11" i="1"/>
  <c r="N11" i="1" s="1"/>
  <c r="P11" i="1" s="1"/>
  <c r="R11" i="1" s="1"/>
  <c r="S12" i="1"/>
  <c r="L12" i="1"/>
  <c r="N12" i="1" s="1"/>
  <c r="P12" i="1" s="1"/>
  <c r="R12" i="1" s="1"/>
  <c r="S13" i="1"/>
  <c r="S14" i="1"/>
  <c r="J17" i="1"/>
  <c r="S15" i="1"/>
  <c r="L17" i="1" l="1"/>
  <c r="N10" i="1"/>
  <c r="S17" i="1"/>
  <c r="P10" i="1" l="1"/>
  <c r="N17" i="1"/>
  <c r="R10" i="1" l="1"/>
  <c r="R17" i="1" s="1"/>
  <c r="P17" i="1"/>
</calcChain>
</file>

<file path=xl/sharedStrings.xml><?xml version="1.0" encoding="utf-8"?>
<sst xmlns="http://schemas.openxmlformats.org/spreadsheetml/2006/main" count="44" uniqueCount="37">
  <si>
    <t>Sr. No.</t>
  </si>
  <si>
    <t>Materials code</t>
  </si>
  <si>
    <t>Materials Description</t>
  </si>
  <si>
    <t>Unit</t>
  </si>
  <si>
    <t>Issue / Purchase / Received Quantity</t>
  </si>
  <si>
    <t>Transfer / Dispose / Reject Quantity</t>
  </si>
  <si>
    <t>Net Received / Purchase / Issued Quantity</t>
  </si>
  <si>
    <t>Net Received / Purchase / Issued Quantity after (RM)</t>
  </si>
  <si>
    <t>Rolling Margin (RM)</t>
  </si>
  <si>
    <t>Theoratical Quantity as per standard unit weight</t>
  </si>
  <si>
    <t>Billed</t>
  </si>
  <si>
    <t>Un-Billed</t>
  </si>
  <si>
    <t>Physical Stock Quantity</t>
  </si>
  <si>
    <t>Wastage Quantity</t>
  </si>
  <si>
    <t>Allowable Wastage Percentage (%)</t>
  </si>
  <si>
    <t>Excess Wastage Quantity beyond allowance</t>
  </si>
  <si>
    <t>Recovery Rate</t>
  </si>
  <si>
    <t>Recovery Amount</t>
  </si>
  <si>
    <t xml:space="preserve">Max. Scrap generated Quantity </t>
  </si>
  <si>
    <t>Actual Scrap Quantity</t>
  </si>
  <si>
    <t>8 mm steel</t>
  </si>
  <si>
    <t>10 mm steel</t>
  </si>
  <si>
    <t>12 mm steel</t>
  </si>
  <si>
    <t>16 mm steel</t>
  </si>
  <si>
    <t>20 mm steel</t>
  </si>
  <si>
    <t>25 mm steel</t>
  </si>
  <si>
    <t>32 mm steel</t>
  </si>
  <si>
    <t>MT</t>
  </si>
  <si>
    <t>Total</t>
  </si>
  <si>
    <t>Project Name:</t>
  </si>
  <si>
    <t>Period:</t>
  </si>
  <si>
    <t>Reconciliation Cut-Off Date</t>
  </si>
  <si>
    <t>Contractor Name / Vendor Name / Company Name</t>
  </si>
  <si>
    <t>[PROJECT NAME]</t>
  </si>
  <si>
    <t>[PERIOD]</t>
  </si>
  <si>
    <t>[Contractor Name / Vendor Name / Company Name]</t>
  </si>
  <si>
    <t>[CUT-OFF DATE]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</si>
</sst>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9" formatCode="_ * #,##0_ ;_ * \-#,##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tifakt Element"/>
      <family val="2"/>
    </font>
    <font>
      <sz val="8"/>
      <color theme="1"/>
      <name val="Artifakt Element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/>
    <xf numFmtId="43" fontId="3" fillId="3" borderId="1" xfId="1" applyFont="1" applyFill="1" applyBorder="1"/>
    <xf numFmtId="10" fontId="3" fillId="3" borderId="1" xfId="2" applyNumberFormat="1" applyFont="1" applyFill="1" applyBorder="1"/>
    <xf numFmtId="43" fontId="2" fillId="2" borderId="1" xfId="1" applyFont="1" applyFill="1" applyBorder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/>
    <xf numFmtId="43" fontId="3" fillId="4" borderId="1" xfId="0" applyNumberFormat="1" applyFont="1" applyFill="1" applyBorder="1"/>
    <xf numFmtId="9" fontId="3" fillId="4" borderId="1" xfId="2" applyFont="1" applyFill="1" applyBorder="1"/>
    <xf numFmtId="0" fontId="3" fillId="4" borderId="1" xfId="2" applyNumberFormat="1" applyFont="1" applyFill="1" applyBorder="1"/>
    <xf numFmtId="169" fontId="3" fillId="4" borderId="1" xfId="1" applyNumberFormat="1" applyFont="1" applyFill="1" applyBorder="1"/>
    <xf numFmtId="43" fontId="3" fillId="4" borderId="1" xfId="1" applyFont="1" applyFill="1" applyBorder="1"/>
    <xf numFmtId="0" fontId="3" fillId="5" borderId="0" xfId="0" applyFont="1" applyFill="1"/>
    <xf numFmtId="0" fontId="3" fillId="5" borderId="0" xfId="0" applyFont="1" applyFill="1" applyAlignment="1">
      <alignment horizontal="left"/>
    </xf>
    <xf numFmtId="0" fontId="3" fillId="5" borderId="0" xfId="0" applyFont="1" applyFill="1" applyAlignment="1">
      <alignment horizontal="center"/>
    </xf>
    <xf numFmtId="0" fontId="3" fillId="5" borderId="0" xfId="0" applyFont="1" applyFill="1" applyAlignment="1">
      <alignment horizontal="left" wrapText="1"/>
    </xf>
    <xf numFmtId="0" fontId="3" fillId="5" borderId="2" xfId="0" applyFont="1" applyFill="1" applyBorder="1" applyAlignment="1">
      <alignment horizontal="center"/>
    </xf>
    <xf numFmtId="0" fontId="3" fillId="5" borderId="0" xfId="0" applyFont="1" applyFill="1" applyAlignment="1">
      <alignment wrapText="1"/>
    </xf>
    <xf numFmtId="0" fontId="2" fillId="5" borderId="0" xfId="0" applyFont="1" applyFill="1"/>
    <xf numFmtId="0" fontId="3" fillId="5" borderId="0" xfId="0" applyFont="1" applyFill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7"/>
  <sheetViews>
    <sheetView tabSelected="1" workbookViewId="0">
      <selection activeCell="I13" sqref="I13"/>
    </sheetView>
  </sheetViews>
  <sheetFormatPr defaultRowHeight="12.6" x14ac:dyDescent="0.35"/>
  <cols>
    <col min="1" max="1" width="8.88671875" style="15"/>
    <col min="2" max="2" width="5.21875" style="15" customWidth="1"/>
    <col min="3" max="3" width="7.109375" style="15" bestFit="1" customWidth="1"/>
    <col min="4" max="4" width="15.44140625" style="15" bestFit="1" customWidth="1"/>
    <col min="5" max="5" width="3.6640625" style="15" bestFit="1" customWidth="1"/>
    <col min="6" max="6" width="14.21875" style="15" customWidth="1"/>
    <col min="7" max="7" width="9" style="15" bestFit="1" customWidth="1"/>
    <col min="8" max="8" width="14.21875" style="15" customWidth="1"/>
    <col min="9" max="9" width="8.88671875" style="15"/>
    <col min="10" max="10" width="11" style="15" customWidth="1"/>
    <col min="11" max="14" width="9" style="15" bestFit="1" customWidth="1"/>
    <col min="15" max="15" width="8.88671875" style="15"/>
    <col min="16" max="16" width="9" style="15" bestFit="1" customWidth="1"/>
    <col min="17" max="17" width="8.88671875" style="15"/>
    <col min="18" max="18" width="10.6640625" style="15" bestFit="1" customWidth="1"/>
    <col min="19" max="20" width="9.109375" style="15" bestFit="1" customWidth="1"/>
    <col min="21" max="16384" width="8.88671875" style="15"/>
  </cols>
  <sheetData>
    <row r="3" spans="2:20" x14ac:dyDescent="0.35">
      <c r="B3" s="16" t="s">
        <v>29</v>
      </c>
      <c r="C3" s="16"/>
      <c r="D3" s="16"/>
      <c r="E3" s="17"/>
      <c r="F3" s="22" t="s">
        <v>33</v>
      </c>
      <c r="G3" s="22"/>
      <c r="H3" s="22"/>
      <c r="I3" s="22"/>
      <c r="J3" s="22"/>
      <c r="K3" s="22"/>
    </row>
    <row r="4" spans="2:20" x14ac:dyDescent="0.35">
      <c r="B4" s="16" t="s">
        <v>30</v>
      </c>
      <c r="C4" s="16"/>
      <c r="D4" s="16"/>
      <c r="E4" s="17"/>
      <c r="F4" s="22" t="s">
        <v>34</v>
      </c>
      <c r="G4" s="22"/>
      <c r="H4" s="22"/>
      <c r="I4" s="22"/>
      <c r="J4" s="22"/>
      <c r="K4" s="22"/>
    </row>
    <row r="5" spans="2:20" x14ac:dyDescent="0.35">
      <c r="B5" s="18" t="s">
        <v>32</v>
      </c>
      <c r="C5" s="18"/>
      <c r="D5" s="18"/>
      <c r="E5" s="17"/>
      <c r="F5" s="22" t="s">
        <v>35</v>
      </c>
      <c r="G5" s="22"/>
      <c r="H5" s="22"/>
      <c r="I5" s="22"/>
      <c r="J5" s="22"/>
      <c r="K5" s="22"/>
    </row>
    <row r="6" spans="2:20" x14ac:dyDescent="0.35">
      <c r="B6" s="18"/>
      <c r="C6" s="18"/>
      <c r="D6" s="18"/>
      <c r="E6" s="17"/>
      <c r="F6" s="22"/>
      <c r="G6" s="22"/>
      <c r="H6" s="22"/>
      <c r="I6" s="22"/>
      <c r="J6" s="22"/>
      <c r="K6" s="22"/>
    </row>
    <row r="7" spans="2:20" x14ac:dyDescent="0.35">
      <c r="B7" s="16" t="s">
        <v>31</v>
      </c>
      <c r="C7" s="16"/>
      <c r="D7" s="16"/>
      <c r="E7" s="19"/>
      <c r="F7" s="22" t="s">
        <v>36</v>
      </c>
      <c r="G7" s="22"/>
      <c r="H7" s="22"/>
      <c r="I7" s="22"/>
      <c r="J7" s="22"/>
      <c r="K7" s="22"/>
    </row>
    <row r="8" spans="2:20" s="20" customFormat="1" ht="64.2" customHeight="1" x14ac:dyDescent="0.35"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8</v>
      </c>
      <c r="J8" s="1" t="s">
        <v>7</v>
      </c>
      <c r="K8" s="1" t="s">
        <v>9</v>
      </c>
      <c r="L8" s="1"/>
      <c r="M8" s="1" t="s">
        <v>12</v>
      </c>
      <c r="N8" s="1" t="s">
        <v>13</v>
      </c>
      <c r="O8" s="1" t="s">
        <v>14</v>
      </c>
      <c r="P8" s="1" t="s">
        <v>15</v>
      </c>
      <c r="Q8" s="1" t="s">
        <v>16</v>
      </c>
      <c r="R8" s="1" t="s">
        <v>17</v>
      </c>
      <c r="S8" s="1" t="s">
        <v>18</v>
      </c>
      <c r="T8" s="1" t="s">
        <v>19</v>
      </c>
    </row>
    <row r="9" spans="2:20" s="20" customFormat="1" x14ac:dyDescent="0.35">
      <c r="B9" s="1"/>
      <c r="C9" s="1"/>
      <c r="D9" s="1"/>
      <c r="E9" s="1"/>
      <c r="F9" s="1"/>
      <c r="G9" s="1"/>
      <c r="H9" s="1"/>
      <c r="I9" s="1"/>
      <c r="J9" s="1"/>
      <c r="K9" s="3" t="s">
        <v>10</v>
      </c>
      <c r="L9" s="3" t="s">
        <v>11</v>
      </c>
      <c r="M9" s="1"/>
      <c r="N9" s="1"/>
      <c r="O9" s="1"/>
      <c r="P9" s="1"/>
      <c r="Q9" s="1"/>
      <c r="R9" s="1"/>
      <c r="S9" s="1"/>
      <c r="T9" s="1"/>
    </row>
    <row r="10" spans="2:20" x14ac:dyDescent="0.35">
      <c r="B10" s="8">
        <v>1</v>
      </c>
      <c r="C10" s="9">
        <v>100001</v>
      </c>
      <c r="D10" s="9" t="s">
        <v>20</v>
      </c>
      <c r="E10" s="9" t="s">
        <v>27</v>
      </c>
      <c r="F10" s="4">
        <v>700</v>
      </c>
      <c r="G10" s="4">
        <v>10</v>
      </c>
      <c r="H10" s="9">
        <f>F10-G10</f>
        <v>690</v>
      </c>
      <c r="I10" s="6">
        <v>-1.2E-2</v>
      </c>
      <c r="J10" s="9">
        <f>H10-(H10*I10)</f>
        <v>698.28</v>
      </c>
      <c r="K10" s="5">
        <v>453.88200000000001</v>
      </c>
      <c r="L10" s="5">
        <f>J10*20%</f>
        <v>139.65600000000001</v>
      </c>
      <c r="M10" s="5">
        <v>69.828000000000003</v>
      </c>
      <c r="N10" s="10">
        <f>J10-K10-L10-M10</f>
        <v>34.913999999999959</v>
      </c>
      <c r="O10" s="11">
        <v>0.03</v>
      </c>
      <c r="P10" s="12">
        <f>((N10/J10)-O10)*J10</f>
        <v>13.965599999999959</v>
      </c>
      <c r="Q10" s="4">
        <v>65000</v>
      </c>
      <c r="R10" s="13">
        <f>Q10*P10</f>
        <v>907763.99999999732</v>
      </c>
      <c r="S10" s="14">
        <f>(O10-0.5%)*J10</f>
        <v>17.456999999999997</v>
      </c>
      <c r="T10" s="5">
        <f>J10*1.7%</f>
        <v>11.870760000000001</v>
      </c>
    </row>
    <row r="11" spans="2:20" x14ac:dyDescent="0.35">
      <c r="B11" s="8">
        <v>2</v>
      </c>
      <c r="C11" s="9">
        <v>100002</v>
      </c>
      <c r="D11" s="9" t="s">
        <v>21</v>
      </c>
      <c r="E11" s="9" t="s">
        <v>27</v>
      </c>
      <c r="F11" s="4">
        <v>600</v>
      </c>
      <c r="G11" s="4">
        <v>20</v>
      </c>
      <c r="H11" s="9">
        <f t="shared" ref="H11:H16" si="0">F11-G11</f>
        <v>580</v>
      </c>
      <c r="I11" s="6">
        <v>0.01</v>
      </c>
      <c r="J11" s="9">
        <f t="shared" ref="J11:J16" si="1">H11-(H11*I11)</f>
        <v>574.20000000000005</v>
      </c>
      <c r="K11" s="5">
        <v>373.23</v>
      </c>
      <c r="L11" s="5">
        <f t="shared" ref="L11:L16" si="2">J11*20%</f>
        <v>114.84000000000002</v>
      </c>
      <c r="M11" s="5">
        <v>57.420000000000009</v>
      </c>
      <c r="N11" s="10">
        <f t="shared" ref="N11:N16" si="3">J11-K11-L11-M11</f>
        <v>28.71</v>
      </c>
      <c r="O11" s="11">
        <v>0.03</v>
      </c>
      <c r="P11" s="12">
        <f t="shared" ref="P11:P16" si="4">((N11/J11)-O11)*J11</f>
        <v>11.484</v>
      </c>
      <c r="Q11" s="4">
        <v>65000</v>
      </c>
      <c r="R11" s="13">
        <f t="shared" ref="R11:R16" si="5">Q11*P11</f>
        <v>746460</v>
      </c>
      <c r="S11" s="14">
        <f t="shared" ref="S11:S16" si="6">(O11-0.5%)*J11</f>
        <v>14.355</v>
      </c>
      <c r="T11" s="5">
        <f t="shared" ref="T11:T16" si="7">J11*1.7%</f>
        <v>9.7614000000000019</v>
      </c>
    </row>
    <row r="12" spans="2:20" x14ac:dyDescent="0.35">
      <c r="B12" s="8">
        <v>3</v>
      </c>
      <c r="C12" s="9">
        <v>100003</v>
      </c>
      <c r="D12" s="9" t="s">
        <v>22</v>
      </c>
      <c r="E12" s="9" t="s">
        <v>27</v>
      </c>
      <c r="F12" s="4">
        <v>500</v>
      </c>
      <c r="G12" s="4">
        <v>30</v>
      </c>
      <c r="H12" s="9">
        <f t="shared" si="0"/>
        <v>470</v>
      </c>
      <c r="I12" s="6">
        <v>-2.3E-2</v>
      </c>
      <c r="J12" s="9">
        <f t="shared" si="1"/>
        <v>480.81</v>
      </c>
      <c r="K12" s="5">
        <v>312.5265</v>
      </c>
      <c r="L12" s="5">
        <f t="shared" si="2"/>
        <v>96.162000000000006</v>
      </c>
      <c r="M12" s="5">
        <v>48.081000000000003</v>
      </c>
      <c r="N12" s="10">
        <f t="shared" si="3"/>
        <v>24.040499999999994</v>
      </c>
      <c r="O12" s="11">
        <v>0.03</v>
      </c>
      <c r="P12" s="12">
        <f t="shared" si="4"/>
        <v>9.6161999999999956</v>
      </c>
      <c r="Q12" s="4">
        <v>65000</v>
      </c>
      <c r="R12" s="13">
        <f t="shared" si="5"/>
        <v>625052.99999999977</v>
      </c>
      <c r="S12" s="14">
        <f t="shared" si="6"/>
        <v>12.020249999999999</v>
      </c>
      <c r="T12" s="5">
        <f t="shared" si="7"/>
        <v>8.1737700000000011</v>
      </c>
    </row>
    <row r="13" spans="2:20" x14ac:dyDescent="0.35">
      <c r="B13" s="8">
        <v>4</v>
      </c>
      <c r="C13" s="9">
        <v>100004</v>
      </c>
      <c r="D13" s="9" t="s">
        <v>23</v>
      </c>
      <c r="E13" s="9" t="s">
        <v>27</v>
      </c>
      <c r="F13" s="4">
        <v>400</v>
      </c>
      <c r="G13" s="4">
        <v>40</v>
      </c>
      <c r="H13" s="9">
        <f t="shared" si="0"/>
        <v>360</v>
      </c>
      <c r="I13" s="6">
        <v>-0.02</v>
      </c>
      <c r="J13" s="9">
        <f t="shared" si="1"/>
        <v>367.2</v>
      </c>
      <c r="K13" s="5">
        <v>238.68</v>
      </c>
      <c r="L13" s="5">
        <f t="shared" si="2"/>
        <v>73.44</v>
      </c>
      <c r="M13" s="5">
        <v>36.72</v>
      </c>
      <c r="N13" s="10">
        <f t="shared" si="3"/>
        <v>18.359999999999985</v>
      </c>
      <c r="O13" s="11">
        <v>0.03</v>
      </c>
      <c r="P13" s="12">
        <f t="shared" si="4"/>
        <v>7.3439999999999861</v>
      </c>
      <c r="Q13" s="4">
        <v>65000</v>
      </c>
      <c r="R13" s="13">
        <f t="shared" si="5"/>
        <v>477359.99999999907</v>
      </c>
      <c r="S13" s="14">
        <f t="shared" si="6"/>
        <v>9.18</v>
      </c>
      <c r="T13" s="5">
        <f t="shared" si="7"/>
        <v>6.2423999999999999</v>
      </c>
    </row>
    <row r="14" spans="2:20" x14ac:dyDescent="0.35">
      <c r="B14" s="8">
        <v>5</v>
      </c>
      <c r="C14" s="9">
        <v>100005</v>
      </c>
      <c r="D14" s="9" t="s">
        <v>24</v>
      </c>
      <c r="E14" s="9" t="s">
        <v>27</v>
      </c>
      <c r="F14" s="4">
        <v>300</v>
      </c>
      <c r="G14" s="4">
        <v>50</v>
      </c>
      <c r="H14" s="9">
        <f t="shared" si="0"/>
        <v>250</v>
      </c>
      <c r="I14" s="6">
        <v>5.0000000000000001E-3</v>
      </c>
      <c r="J14" s="9">
        <f t="shared" si="1"/>
        <v>248.75</v>
      </c>
      <c r="K14" s="5">
        <v>161.6875</v>
      </c>
      <c r="L14" s="5">
        <f t="shared" si="2"/>
        <v>49.75</v>
      </c>
      <c r="M14" s="5">
        <v>24.875</v>
      </c>
      <c r="N14" s="10">
        <f t="shared" si="3"/>
        <v>12.4375</v>
      </c>
      <c r="O14" s="11">
        <v>0.03</v>
      </c>
      <c r="P14" s="12">
        <f t="shared" si="4"/>
        <v>4.9750000000000005</v>
      </c>
      <c r="Q14" s="4">
        <v>65000</v>
      </c>
      <c r="R14" s="13">
        <f t="shared" si="5"/>
        <v>323375.00000000006</v>
      </c>
      <c r="S14" s="14">
        <f t="shared" si="6"/>
        <v>6.2187499999999991</v>
      </c>
      <c r="T14" s="5">
        <f t="shared" si="7"/>
        <v>4.2287500000000007</v>
      </c>
    </row>
    <row r="15" spans="2:20" x14ac:dyDescent="0.35">
      <c r="B15" s="8">
        <v>6</v>
      </c>
      <c r="C15" s="9">
        <v>100006</v>
      </c>
      <c r="D15" s="9" t="s">
        <v>25</v>
      </c>
      <c r="E15" s="9" t="s">
        <v>27</v>
      </c>
      <c r="F15" s="4">
        <v>200</v>
      </c>
      <c r="G15" s="4">
        <v>60</v>
      </c>
      <c r="H15" s="9">
        <f t="shared" si="0"/>
        <v>140</v>
      </c>
      <c r="I15" s="6">
        <v>3.0000000000000001E-3</v>
      </c>
      <c r="J15" s="9">
        <f t="shared" si="1"/>
        <v>139.58000000000001</v>
      </c>
      <c r="K15" s="5">
        <v>90.727000000000018</v>
      </c>
      <c r="L15" s="5">
        <f t="shared" si="2"/>
        <v>27.916000000000004</v>
      </c>
      <c r="M15" s="5">
        <v>13.958000000000002</v>
      </c>
      <c r="N15" s="10">
        <f t="shared" si="3"/>
        <v>6.9789999999999885</v>
      </c>
      <c r="O15" s="11">
        <v>0.03</v>
      </c>
      <c r="P15" s="12">
        <f t="shared" si="4"/>
        <v>2.7915999999999883</v>
      </c>
      <c r="Q15" s="4">
        <v>65000</v>
      </c>
      <c r="R15" s="13">
        <f t="shared" si="5"/>
        <v>181453.99999999924</v>
      </c>
      <c r="S15" s="14">
        <f t="shared" si="6"/>
        <v>3.4895</v>
      </c>
      <c r="T15" s="5">
        <f t="shared" si="7"/>
        <v>2.3728600000000002</v>
      </c>
    </row>
    <row r="16" spans="2:20" x14ac:dyDescent="0.35">
      <c r="B16" s="8">
        <v>7</v>
      </c>
      <c r="C16" s="9">
        <v>100007</v>
      </c>
      <c r="D16" s="9" t="s">
        <v>26</v>
      </c>
      <c r="E16" s="9" t="s">
        <v>27</v>
      </c>
      <c r="F16" s="4">
        <v>100</v>
      </c>
      <c r="G16" s="4">
        <v>70</v>
      </c>
      <c r="H16" s="9">
        <f t="shared" si="0"/>
        <v>30</v>
      </c>
      <c r="I16" s="6">
        <v>2.5000000000000001E-3</v>
      </c>
      <c r="J16" s="9">
        <f t="shared" si="1"/>
        <v>29.925000000000001</v>
      </c>
      <c r="K16" s="5">
        <v>19.451250000000002</v>
      </c>
      <c r="L16" s="5">
        <f t="shared" si="2"/>
        <v>5.9850000000000003</v>
      </c>
      <c r="M16" s="5">
        <v>2.9925000000000002</v>
      </c>
      <c r="N16" s="10">
        <f t="shared" si="3"/>
        <v>1.4962499999999985</v>
      </c>
      <c r="O16" s="11">
        <v>0.03</v>
      </c>
      <c r="P16" s="12">
        <f t="shared" si="4"/>
        <v>0.59849999999999848</v>
      </c>
      <c r="Q16" s="4">
        <v>65000</v>
      </c>
      <c r="R16" s="13">
        <f t="shared" si="5"/>
        <v>38902.499999999898</v>
      </c>
      <c r="S16" s="14">
        <f t="shared" si="6"/>
        <v>0.74812499999999993</v>
      </c>
      <c r="T16" s="5">
        <f t="shared" si="7"/>
        <v>0.50872500000000009</v>
      </c>
    </row>
    <row r="17" spans="2:20" s="21" customFormat="1" x14ac:dyDescent="0.35">
      <c r="B17" s="2"/>
      <c r="C17" s="2"/>
      <c r="D17" s="2" t="s">
        <v>28</v>
      </c>
      <c r="E17" s="2" t="s">
        <v>27</v>
      </c>
      <c r="F17" s="7">
        <f>SUM(F10:F16)</f>
        <v>2800</v>
      </c>
      <c r="G17" s="7">
        <f>SUM(G10:G16)</f>
        <v>280</v>
      </c>
      <c r="H17" s="7">
        <f>SUM(H10:H16)</f>
        <v>2520</v>
      </c>
      <c r="I17" s="7"/>
      <c r="J17" s="7">
        <f>SUM(J10:J16)</f>
        <v>2538.7449999999999</v>
      </c>
      <c r="K17" s="7">
        <f>SUM(K10:K16)</f>
        <v>1650.1842500000002</v>
      </c>
      <c r="L17" s="7">
        <f>SUM(L10:L16)</f>
        <v>507.74900000000002</v>
      </c>
      <c r="M17" s="7">
        <f>SUM(M10:M16)</f>
        <v>253.87450000000001</v>
      </c>
      <c r="N17" s="7">
        <f>SUM(N10:N16)</f>
        <v>126.93724999999992</v>
      </c>
      <c r="O17" s="7"/>
      <c r="P17" s="7">
        <f>SUM(P10:P16)</f>
        <v>50.774899999999931</v>
      </c>
      <c r="Q17" s="7"/>
      <c r="R17" s="7">
        <f>SUM(R10:R16)</f>
        <v>3300368.4999999953</v>
      </c>
      <c r="S17" s="7">
        <f>SUM(S10:S16)</f>
        <v>63.468624999999996</v>
      </c>
      <c r="T17" s="7">
        <f>SUM(T10:T16)</f>
        <v>43.158665000000006</v>
      </c>
    </row>
  </sheetData>
  <mergeCells count="27">
    <mergeCell ref="F7:K7"/>
    <mergeCell ref="E3:E7"/>
    <mergeCell ref="S8:S9"/>
    <mergeCell ref="T8:T9"/>
    <mergeCell ref="B3:D3"/>
    <mergeCell ref="B4:D4"/>
    <mergeCell ref="B7:D7"/>
    <mergeCell ref="B5:D6"/>
    <mergeCell ref="F3:K3"/>
    <mergeCell ref="F4:K4"/>
    <mergeCell ref="F5:K6"/>
    <mergeCell ref="M8:M9"/>
    <mergeCell ref="N8:N9"/>
    <mergeCell ref="O8:O9"/>
    <mergeCell ref="P8:P9"/>
    <mergeCell ref="Q8:Q9"/>
    <mergeCell ref="R8:R9"/>
    <mergeCell ref="K8:L8"/>
    <mergeCell ref="B8:B9"/>
    <mergeCell ref="C8:C9"/>
    <mergeCell ref="D8:D9"/>
    <mergeCell ref="E8:E9"/>
    <mergeCell ref="F8:F9"/>
    <mergeCell ref="G8:G9"/>
    <mergeCell ref="H8:H9"/>
    <mergeCell ref="I8:I9"/>
    <mergeCell ref="J8:J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2026-08-07T05:47:32Z</dcterms:modified>
</cp:coreProperties>
</file>